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evinchiang/Desktop/"/>
    </mc:Choice>
  </mc:AlternateContent>
  <xr:revisionPtr revIDLastSave="0" documentId="13_ncr:1_{291A9BE2-6058-674A-B07F-54473FAF5E24}" xr6:coauthVersionLast="36" xr6:coauthVersionMax="36" xr10:uidLastSave="{00000000-0000-0000-0000-000000000000}"/>
  <bookViews>
    <workbookView xWindow="260" yWindow="480" windowWidth="32440" windowHeight="18720" xr2:uid="{E93152BD-ADBD-DB4E-9415-9DD3F2C96C4A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22" i="1" s="1"/>
  <c r="E24" i="1" s="1"/>
  <c r="E26" i="1" s="1"/>
  <c r="E19" i="1"/>
  <c r="E18" i="1"/>
  <c r="F16" i="1"/>
  <c r="G16" i="1"/>
  <c r="H16" i="1"/>
  <c r="I16" i="1"/>
  <c r="J16" i="1"/>
  <c r="K16" i="1"/>
  <c r="E16" i="1"/>
  <c r="K10" i="1"/>
  <c r="K12" i="1" s="1"/>
  <c r="K14" i="1" s="1"/>
  <c r="F10" i="1" l="1"/>
  <c r="F12" i="1" s="1"/>
  <c r="F14" i="1" s="1"/>
  <c r="G10" i="1"/>
  <c r="G12" i="1" s="1"/>
  <c r="G14" i="1" s="1"/>
  <c r="H10" i="1"/>
  <c r="H12" i="1" s="1"/>
  <c r="H14" i="1" s="1"/>
  <c r="I10" i="1"/>
  <c r="I12" i="1" s="1"/>
  <c r="I14" i="1" s="1"/>
  <c r="J10" i="1"/>
  <c r="J12" i="1" s="1"/>
  <c r="J14" i="1" s="1"/>
  <c r="E10" i="1"/>
  <c r="E12" i="1" s="1"/>
  <c r="E14" i="1" s="1"/>
  <c r="B8" i="1" l="1"/>
  <c r="B10" i="1" s="1"/>
  <c r="B11" i="1" s="1"/>
  <c r="B13" i="1" s="1"/>
</calcChain>
</file>

<file path=xl/sharedStrings.xml><?xml version="1.0" encoding="utf-8"?>
<sst xmlns="http://schemas.openxmlformats.org/spreadsheetml/2006/main" count="44" uniqueCount="44">
  <si>
    <t>2011E</t>
  </si>
  <si>
    <t>2012E</t>
  </si>
  <si>
    <t>2013E</t>
  </si>
  <si>
    <t>2014E</t>
  </si>
  <si>
    <t>2015E</t>
  </si>
  <si>
    <t>2016E</t>
  </si>
  <si>
    <t>Terminal Value</t>
  </si>
  <si>
    <t>Risk Free Rate</t>
  </si>
  <si>
    <t>Country Premium</t>
  </si>
  <si>
    <t>Market Risk Premium</t>
  </si>
  <si>
    <t>Average Unlevered Beta</t>
  </si>
  <si>
    <t>D/(D+E)</t>
  </si>
  <si>
    <t>D/E</t>
  </si>
  <si>
    <t>Tax Rate</t>
  </si>
  <si>
    <t>Levered Beta</t>
  </si>
  <si>
    <t>Cost of Equity</t>
  </si>
  <si>
    <t>Cost of Debt, Pre-Tax</t>
  </si>
  <si>
    <t>WACC</t>
  </si>
  <si>
    <t>Tax-affected EBIT (EBIAT)</t>
  </si>
  <si>
    <t>Figures in MXN MM</t>
  </si>
  <si>
    <t>Depreciation &amp; Amortization</t>
  </si>
  <si>
    <t>Capital Expenditures</t>
  </si>
  <si>
    <t>Increase in Net Working Capital</t>
  </si>
  <si>
    <t>% of cash flow to discount</t>
  </si>
  <si>
    <t>Unlevered FCF</t>
  </si>
  <si>
    <t>Unleveled FCF to discount (MXN)</t>
  </si>
  <si>
    <t>FX rate: MXN per USD</t>
  </si>
  <si>
    <t>Unlevered FCF to discount (USD)</t>
  </si>
  <si>
    <t>Discounted unlevered FCF (USD)</t>
  </si>
  <si>
    <t>Present value of FCFs</t>
  </si>
  <si>
    <t>Present value of Terminal Value</t>
  </si>
  <si>
    <t>Exit EV(T)/EBITDA(T) multiple</t>
  </si>
  <si>
    <t>EV</t>
  </si>
  <si>
    <t>Marke value of debt (&amp; minority interest)</t>
  </si>
  <si>
    <t>Equity Value</t>
  </si>
  <si>
    <t>Total shares outstanding (MM)</t>
  </si>
  <si>
    <t>Price per share (USD)</t>
  </si>
  <si>
    <t>Spot FX rate: MXN per USD</t>
  </si>
  <si>
    <t>Price per share (MXN)</t>
  </si>
  <si>
    <t>EBITDA</t>
  </si>
  <si>
    <t>Fee</t>
  </si>
  <si>
    <t>Periods to discount</t>
  </si>
  <si>
    <t>Today: September 12, 2011</t>
  </si>
  <si>
    <t>TELMEX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</si>
</sst>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0%"/>
  </numFmts>
  <fonts count="4" x14ac:knownFonts="1"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1">
    <xf numFmtId="0" fontId="0" fillId="0" borderId="0" xfId="0"/>
    <xf numFmtId="9" fontId="0" fillId="0" borderId="0" xfId="0" applyNumberFormat="1"/>
    <xf numFmtId="10" fontId="0" fillId="0" borderId="0" xfId="0" applyNumberFormat="1"/>
    <xf numFmtId="0" fontId="0" fillId="2" borderId="0" xfId="0" applyFill="1"/>
    <xf numFmtId="0" fontId="0" fillId="3" borderId="0" xfId="0" applyFill="1"/>
    <xf numFmtId="0" fontId="1" fillId="0" borderId="0" xfId="0" applyFont="1" applyAlignment="1">
      <alignment horizontal="right"/>
    </xf>
    <xf numFmtId="165" fontId="0" fillId="0" borderId="0" xfId="0" applyNumberFormat="1"/>
    <xf numFmtId="10" fontId="0" fillId="0" borderId="0" xfId="1" applyNumberFormat="1" applyFont="1"/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0" fontId="3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BC542-4606-244E-8C9C-C5A776906438}">
  <dimension ref="A1:L26"/>
  <sheetViews>
    <sheetView tabSelected="1" zoomScale="147" zoomScaleNormal="147" workbookViewId="0">
      <selection activeCell="A21" sqref="A21"/>
    </sheetView>
  </sheetViews>
  <sheetFormatPr baseColWidth="10" defaultRowHeight="16" x14ac:dyDescent="0.2"/>
  <cols>
    <col min="1" max="1" width="27" customWidth="1"/>
    <col min="2" max="2" width="12.1640625" bestFit="1" customWidth="1"/>
    <col min="3" max="3" width="1.83203125" customWidth="1"/>
    <col min="4" max="4" width="35" customWidth="1"/>
    <col min="11" max="11" width="13.1640625" customWidth="1"/>
  </cols>
  <sheetData>
    <row r="1" spans="1:12" x14ac:dyDescent="0.2">
      <c r="A1" s="10" t="s">
        <v>43</v>
      </c>
    </row>
    <row r="2" spans="1:12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2">
      <c r="A3" t="s">
        <v>7</v>
      </c>
      <c r="B3" s="1">
        <v>0.03</v>
      </c>
      <c r="C3" s="3"/>
      <c r="D3" t="s">
        <v>42</v>
      </c>
    </row>
    <row r="4" spans="1:12" x14ac:dyDescent="0.2">
      <c r="A4" t="s">
        <v>8</v>
      </c>
      <c r="B4" s="6">
        <v>1.085E-2</v>
      </c>
      <c r="C4" s="3"/>
      <c r="D4" s="5" t="s">
        <v>19</v>
      </c>
      <c r="E4" s="4" t="s">
        <v>0</v>
      </c>
      <c r="F4" s="4" t="s">
        <v>1</v>
      </c>
      <c r="G4" s="4" t="s">
        <v>2</v>
      </c>
      <c r="H4" s="4" t="s">
        <v>3</v>
      </c>
      <c r="I4" s="4" t="s">
        <v>4</v>
      </c>
      <c r="J4" s="4" t="s">
        <v>5</v>
      </c>
      <c r="K4" s="4" t="s">
        <v>6</v>
      </c>
    </row>
    <row r="5" spans="1:12" x14ac:dyDescent="0.2">
      <c r="A5" t="s">
        <v>9</v>
      </c>
      <c r="B5" s="1">
        <v>0.06</v>
      </c>
      <c r="C5" s="3"/>
      <c r="D5" t="s">
        <v>39</v>
      </c>
      <c r="E5">
        <v>43278</v>
      </c>
      <c r="F5">
        <v>42112</v>
      </c>
      <c r="G5">
        <v>41255</v>
      </c>
      <c r="H5">
        <v>39914</v>
      </c>
      <c r="I5">
        <v>39508</v>
      </c>
      <c r="J5">
        <v>39038</v>
      </c>
    </row>
    <row r="6" spans="1:12" x14ac:dyDescent="0.2">
      <c r="A6" t="s">
        <v>10</v>
      </c>
      <c r="B6">
        <v>0.57999999999999996</v>
      </c>
      <c r="C6" s="3"/>
      <c r="D6" t="s">
        <v>18</v>
      </c>
      <c r="E6">
        <v>17805</v>
      </c>
      <c r="F6">
        <v>17979</v>
      </c>
      <c r="G6">
        <v>18066</v>
      </c>
      <c r="H6">
        <v>17719</v>
      </c>
      <c r="I6">
        <v>17546</v>
      </c>
      <c r="J6">
        <v>17513</v>
      </c>
    </row>
    <row r="7" spans="1:12" x14ac:dyDescent="0.2">
      <c r="A7" t="s">
        <v>11</v>
      </c>
      <c r="B7">
        <v>0.25</v>
      </c>
      <c r="C7" s="3"/>
      <c r="D7" t="s">
        <v>20</v>
      </c>
      <c r="E7">
        <v>16803</v>
      </c>
      <c r="F7">
        <v>16324</v>
      </c>
      <c r="G7">
        <v>15466</v>
      </c>
      <c r="H7">
        <v>15304</v>
      </c>
      <c r="I7">
        <v>15139</v>
      </c>
      <c r="J7">
        <v>14715</v>
      </c>
    </row>
    <row r="8" spans="1:12" x14ac:dyDescent="0.2">
      <c r="A8" t="s">
        <v>12</v>
      </c>
      <c r="B8">
        <f>B7/(1-B7)</f>
        <v>0.33333333333333331</v>
      </c>
      <c r="C8" s="3"/>
      <c r="D8" t="s">
        <v>21</v>
      </c>
      <c r="E8">
        <v>11000</v>
      </c>
      <c r="F8">
        <v>10248</v>
      </c>
      <c r="G8">
        <v>10408</v>
      </c>
      <c r="H8">
        <v>9853</v>
      </c>
      <c r="I8">
        <v>9716</v>
      </c>
      <c r="J8">
        <v>8732</v>
      </c>
    </row>
    <row r="9" spans="1:12" x14ac:dyDescent="0.2">
      <c r="A9" t="s">
        <v>13</v>
      </c>
      <c r="B9">
        <v>0.28000000000000003</v>
      </c>
      <c r="C9" s="3"/>
      <c r="D9" t="s">
        <v>22</v>
      </c>
      <c r="E9">
        <v>336</v>
      </c>
      <c r="F9">
        <v>567</v>
      </c>
      <c r="G9">
        <v>-157</v>
      </c>
      <c r="H9">
        <v>-266</v>
      </c>
      <c r="I9">
        <v>-54</v>
      </c>
      <c r="J9">
        <v>-79</v>
      </c>
    </row>
    <row r="10" spans="1:12" x14ac:dyDescent="0.2">
      <c r="A10" t="s">
        <v>14</v>
      </c>
      <c r="B10">
        <f>B6*(1+(1-B9)*B8)</f>
        <v>0.71919999999999995</v>
      </c>
      <c r="C10" s="3"/>
      <c r="D10" t="s">
        <v>24</v>
      </c>
      <c r="E10">
        <f>E6+E7-E8-E9</f>
        <v>23272</v>
      </c>
      <c r="F10">
        <f t="shared" ref="F10:J10" si="0">F6+F7-F8-F9</f>
        <v>23488</v>
      </c>
      <c r="G10">
        <f t="shared" si="0"/>
        <v>23281</v>
      </c>
      <c r="H10">
        <f t="shared" si="0"/>
        <v>23436</v>
      </c>
      <c r="I10">
        <f t="shared" si="0"/>
        <v>23023</v>
      </c>
      <c r="J10">
        <f t="shared" si="0"/>
        <v>23575</v>
      </c>
      <c r="K10">
        <f>J5*B14</f>
        <v>214709</v>
      </c>
      <c r="L10" s="8" t="s">
        <v>40</v>
      </c>
    </row>
    <row r="11" spans="1:12" x14ac:dyDescent="0.2">
      <c r="A11" t="s">
        <v>15</v>
      </c>
      <c r="B11" s="2">
        <f>B3+B10*B5+B4</f>
        <v>8.4001999999999993E-2</v>
      </c>
      <c r="C11" s="3"/>
      <c r="D11" t="s">
        <v>23</v>
      </c>
      <c r="E11" s="1">
        <v>0.25</v>
      </c>
      <c r="F11" s="1">
        <v>1</v>
      </c>
      <c r="G11" s="1">
        <v>1</v>
      </c>
      <c r="H11" s="1">
        <v>1</v>
      </c>
      <c r="I11" s="1">
        <v>1</v>
      </c>
      <c r="J11" s="1">
        <v>1</v>
      </c>
      <c r="K11" s="2">
        <v>0.99170000000000003</v>
      </c>
      <c r="L11" s="9">
        <v>8.3000000000000001E-3</v>
      </c>
    </row>
    <row r="12" spans="1:12" x14ac:dyDescent="0.2">
      <c r="A12" t="s">
        <v>16</v>
      </c>
      <c r="B12" s="1">
        <v>0.05</v>
      </c>
      <c r="C12" s="3"/>
      <c r="D12" t="s">
        <v>25</v>
      </c>
      <c r="E12">
        <f>E10*E11</f>
        <v>5818</v>
      </c>
      <c r="F12">
        <f t="shared" ref="F12:K12" si="1">F10*F11</f>
        <v>23488</v>
      </c>
      <c r="G12">
        <f t="shared" si="1"/>
        <v>23281</v>
      </c>
      <c r="H12">
        <f t="shared" si="1"/>
        <v>23436</v>
      </c>
      <c r="I12">
        <f t="shared" si="1"/>
        <v>23023</v>
      </c>
      <c r="J12">
        <f t="shared" si="1"/>
        <v>23575</v>
      </c>
      <c r="K12">
        <f t="shared" si="1"/>
        <v>212926.91529999999</v>
      </c>
    </row>
    <row r="13" spans="1:12" x14ac:dyDescent="0.2">
      <c r="A13" t="s">
        <v>17</v>
      </c>
      <c r="B13" s="7">
        <f>(1-B7)*B11+B7*B12*(1-B9)</f>
        <v>7.2001499999999982E-2</v>
      </c>
      <c r="C13" s="3"/>
      <c r="D13" t="s">
        <v>26</v>
      </c>
      <c r="E13">
        <v>12.43</v>
      </c>
      <c r="F13">
        <v>12.45</v>
      </c>
      <c r="G13">
        <v>12.53</v>
      </c>
      <c r="H13">
        <v>12.77</v>
      </c>
      <c r="I13">
        <v>12.99</v>
      </c>
      <c r="J13">
        <v>13.18</v>
      </c>
      <c r="K13">
        <v>13.27</v>
      </c>
    </row>
    <row r="14" spans="1:12" x14ac:dyDescent="0.2">
      <c r="A14" t="s">
        <v>31</v>
      </c>
      <c r="B14">
        <v>5.5</v>
      </c>
      <c r="C14" s="3"/>
      <c r="D14" t="s">
        <v>27</v>
      </c>
      <c r="E14">
        <f>E12/E13</f>
        <v>468.06114239742561</v>
      </c>
      <c r="F14">
        <f t="shared" ref="F14:K14" si="2">F12/F13</f>
        <v>1886.5863453815261</v>
      </c>
      <c r="G14">
        <f t="shared" si="2"/>
        <v>1858.0207501995212</v>
      </c>
      <c r="H14">
        <f t="shared" si="2"/>
        <v>1835.2388410336728</v>
      </c>
      <c r="I14">
        <f t="shared" si="2"/>
        <v>1772.3633564280215</v>
      </c>
      <c r="J14">
        <f t="shared" si="2"/>
        <v>1788.6949924127466</v>
      </c>
      <c r="K14">
        <f t="shared" si="2"/>
        <v>16045.73589299171</v>
      </c>
    </row>
    <row r="15" spans="1:12" x14ac:dyDescent="0.2">
      <c r="C15" s="3"/>
      <c r="D15" t="s">
        <v>41</v>
      </c>
      <c r="E15">
        <v>0.125</v>
      </c>
      <c r="F15">
        <v>0.75</v>
      </c>
      <c r="G15">
        <v>1.75</v>
      </c>
      <c r="H15">
        <v>2.75</v>
      </c>
      <c r="I15">
        <v>3.75</v>
      </c>
      <c r="J15">
        <v>4.75</v>
      </c>
      <c r="K15">
        <v>5.25</v>
      </c>
    </row>
    <row r="16" spans="1:12" x14ac:dyDescent="0.2">
      <c r="C16" s="3"/>
      <c r="D16" t="s">
        <v>28</v>
      </c>
      <c r="E16">
        <f>E14/(1+$B13)^E15</f>
        <v>464.01088026339403</v>
      </c>
      <c r="F16">
        <f t="shared" ref="F16:K16" si="3">F14/(1+$B13)^F15</f>
        <v>1790.730134573593</v>
      </c>
      <c r="G16">
        <f t="shared" si="3"/>
        <v>1645.1618197233997</v>
      </c>
      <c r="H16">
        <f t="shared" si="3"/>
        <v>1515.8466252298163</v>
      </c>
      <c r="I16">
        <f t="shared" si="3"/>
        <v>1365.5890901989769</v>
      </c>
      <c r="J16">
        <f t="shared" si="3"/>
        <v>1285.6068393748662</v>
      </c>
      <c r="K16">
        <f t="shared" si="3"/>
        <v>11138.682531700906</v>
      </c>
    </row>
    <row r="17" spans="3:12" x14ac:dyDescent="0.2"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3:12" x14ac:dyDescent="0.2">
      <c r="C18" s="3"/>
      <c r="D18" t="s">
        <v>29</v>
      </c>
      <c r="E18">
        <f>SUM(E16:J16)</f>
        <v>8066.9453893640466</v>
      </c>
    </row>
    <row r="19" spans="3:12" x14ac:dyDescent="0.2">
      <c r="C19" s="3"/>
      <c r="D19" t="s">
        <v>30</v>
      </c>
      <c r="E19">
        <f>K16</f>
        <v>11138.682531700906</v>
      </c>
    </row>
    <row r="20" spans="3:12" x14ac:dyDescent="0.2">
      <c r="C20" s="3"/>
      <c r="D20" t="s">
        <v>32</v>
      </c>
      <c r="E20">
        <f>E18+E19</f>
        <v>19205.627921064952</v>
      </c>
    </row>
    <row r="21" spans="3:12" x14ac:dyDescent="0.2">
      <c r="C21" s="3"/>
      <c r="D21" t="s">
        <v>33</v>
      </c>
      <c r="E21">
        <v>5667</v>
      </c>
    </row>
    <row r="22" spans="3:12" x14ac:dyDescent="0.2">
      <c r="C22" s="3"/>
      <c r="D22" t="s">
        <v>34</v>
      </c>
      <c r="E22">
        <f>E20-E21</f>
        <v>13538.627921064952</v>
      </c>
    </row>
    <row r="23" spans="3:12" x14ac:dyDescent="0.2">
      <c r="C23" s="3"/>
      <c r="D23" t="s">
        <v>35</v>
      </c>
      <c r="E23">
        <v>18029</v>
      </c>
    </row>
    <row r="24" spans="3:12" x14ac:dyDescent="0.2">
      <c r="C24" s="3"/>
      <c r="D24" t="s">
        <v>36</v>
      </c>
      <c r="E24">
        <f>E22/E23</f>
        <v>0.75093615403322156</v>
      </c>
    </row>
    <row r="25" spans="3:12" x14ac:dyDescent="0.2">
      <c r="C25" s="3"/>
      <c r="D25" t="s">
        <v>37</v>
      </c>
      <c r="E25">
        <v>12.77</v>
      </c>
    </row>
    <row r="26" spans="3:12" x14ac:dyDescent="0.2">
      <c r="C26" s="3"/>
      <c r="D26" t="s">
        <v>38</v>
      </c>
      <c r="E26">
        <f>E24*E25</f>
        <v>9.5894546870042383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2018-09-25T00:46:28Z</dcterms:created>
  <dcterms:modified xsi:type="dcterms:W3CDTF">2018-09-25T02:04:34Z</dcterms:modified>
</cp:coreProperties>
</file>